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OLHOVICH\snzt_loc.by\www\download\"/>
    </mc:Choice>
  </mc:AlternateContent>
  <xr:revisionPtr revIDLastSave="0" documentId="13_ncr:1_{32A3EE55-6E1B-4D17-9A51-AA3B8EC2D8EF}" xr6:coauthVersionLast="45" xr6:coauthVersionMax="45" xr10:uidLastSave="{00000000-0000-0000-0000-000000000000}"/>
  <bookViews>
    <workbookView xWindow="-15" yWindow="1455" windowWidth="28530" windowHeight="15555" xr2:uid="{00000000-000D-0000-FFFF-FFFF00000000}"/>
  </bookViews>
  <sheets>
    <sheet name="АИС СМЕТА.ПИР(основные тарифы)" sheetId="6" r:id="rId1"/>
  </sheets>
  <definedNames>
    <definedName name="_xlnm.Print_Area" localSheetId="0">'АИС СМЕТА.ПИР(основные тарифы)'!$A$1:$R$49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6" l="1"/>
  <c r="N37" i="6"/>
  <c r="N47" i="6" l="1"/>
  <c r="Q47" i="6" s="1"/>
  <c r="N28" i="6" l="1"/>
  <c r="P28" i="6"/>
  <c r="Q28" i="6" s="1"/>
  <c r="P37" i="6"/>
  <c r="N45" i="6"/>
  <c r="L44" i="6"/>
  <c r="L43" i="6"/>
  <c r="L42" i="6"/>
  <c r="L41" i="6"/>
  <c r="L40" i="6"/>
  <c r="L39" i="6"/>
  <c r="L38" i="6"/>
  <c r="L35" i="6"/>
  <c r="L34" i="6"/>
  <c r="L33" i="6"/>
  <c r="L32" i="6"/>
  <c r="L31" i="6"/>
  <c r="L30" i="6"/>
  <c r="L29" i="6"/>
  <c r="L28" i="6"/>
  <c r="Q37" i="6" l="1"/>
</calcChain>
</file>

<file path=xl/sharedStrings.xml><?xml version="1.0" encoding="utf-8"?>
<sst xmlns="http://schemas.openxmlformats.org/spreadsheetml/2006/main" count="57" uniqueCount="44">
  <si>
    <t>мини 1</t>
  </si>
  <si>
    <t>мини 2</t>
  </si>
  <si>
    <t>мини 3</t>
  </si>
  <si>
    <t>бюро 4</t>
  </si>
  <si>
    <t>бюро 5</t>
  </si>
  <si>
    <t>бюро 8</t>
  </si>
  <si>
    <t>компания 10</t>
  </si>
  <si>
    <t>компания 15</t>
  </si>
  <si>
    <t>Тарифный план</t>
  </si>
  <si>
    <t>Полное наименование организации:</t>
  </si>
  <si>
    <t>должность:</t>
  </si>
  <si>
    <t>ФИО:</t>
  </si>
  <si>
    <t>Юридический адрес организации:</t>
  </si>
  <si>
    <t>Рсчетный счет:</t>
  </si>
  <si>
    <t>Банк:</t>
  </si>
  <si>
    <t>Код банка:</t>
  </si>
  <si>
    <t>УНП организации:</t>
  </si>
  <si>
    <t>ОКПО организации:</t>
  </si>
  <si>
    <t>телефон:</t>
  </si>
  <si>
    <t>№ п/п</t>
  </si>
  <si>
    <t>Информационная версия</t>
  </si>
  <si>
    <t>Информационно-расчетная версия</t>
  </si>
  <si>
    <t>Лицо, уполномоченное заключить договор и подписывать документы:</t>
  </si>
  <si>
    <t>действует на основании:</t>
  </si>
  <si>
    <t>Контактное лицо:</t>
  </si>
  <si>
    <r>
      <t xml:space="preserve">Адрес электронной почты для обмена документами
 </t>
    </r>
    <r>
      <rPr>
        <b/>
        <i/>
        <sz val="11"/>
        <color theme="1"/>
        <rFont val="Calibri"/>
        <family val="2"/>
        <charset val="204"/>
        <scheme val="minor"/>
      </rPr>
      <t>(в т.ч. для пересылки файла лицензионного ключа)</t>
    </r>
  </si>
  <si>
    <t>Время активной работы, минут в месяц</t>
  </si>
  <si>
    <t>ЗАЯВКА
на получение доступа к автоматизированной информационной 
системе СМЕТА.ПИР по основным тарифным планам</t>
  </si>
  <si>
    <t>Т А Р И Ф Н Ы Е   П Л А Н Ы</t>
  </si>
  <si>
    <t>Демонстрационная версия</t>
  </si>
  <si>
    <t>Стоимо-сть за 
1 месяц 
с НДС,  руб.</t>
  </si>
  <si>
    <t>выбранный пакет</t>
  </si>
  <si>
    <t>демо</t>
  </si>
  <si>
    <t>Цена со скидкой
(с НДС),
руб.</t>
  </si>
  <si>
    <t>Цена 
(с НДС),
 руб.</t>
  </si>
  <si>
    <t>Почтовый адрес (с индексом) для пересылки договора:</t>
  </si>
  <si>
    <t>Кол-во рабо-чих мест</t>
  </si>
  <si>
    <t>Скид-ка,
%</t>
  </si>
  <si>
    <t>Время активной работы, минут</t>
  </si>
  <si>
    <t>-</t>
  </si>
  <si>
    <r>
      <t>микро</t>
    </r>
    <r>
      <rPr>
        <b/>
        <sz val="7.5"/>
        <color theme="1"/>
        <rFont val="Calibri"/>
        <family val="2"/>
        <charset val="204"/>
        <scheme val="minor"/>
      </rPr>
      <t xml:space="preserve"> </t>
    </r>
    <r>
      <rPr>
        <i/>
        <sz val="7"/>
        <color theme="1"/>
        <rFont val="Calibri"/>
        <family val="2"/>
        <charset val="204"/>
        <scheme val="minor"/>
      </rPr>
      <t>(за 12 мес)</t>
    </r>
  </si>
  <si>
    <t>Номер мобильного телефона для отправки СМС  
с паролем локального администратора:</t>
  </si>
  <si>
    <r>
      <t xml:space="preserve">Кол-во </t>
    </r>
    <r>
      <rPr>
        <b/>
        <i/>
        <sz val="8.5"/>
        <color theme="1"/>
        <rFont val="Calibri"/>
        <family val="2"/>
        <charset val="204"/>
        <scheme val="minor"/>
      </rPr>
      <t>ме-сяцев</t>
    </r>
  </si>
  <si>
    <t>Удаленная установка на сервер и 1 рабочее место (AnyDesk)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</si>
</sst>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[Red][&lt;100000000]&quot;введите 9 знаков&quot;;[Red][&gt;1000000000]&quot;введите 9 знаков&quot;;&quot;+375 (&quot;00&quot;) &quot;000\-00\-00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i/>
      <sz val="8.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6">
    <xf numFmtId="0" fontId="0" fillId="0" borderId="0" xfId="0"/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ont="1" applyFill="1" applyProtection="1">
      <protection hidden="1"/>
    </xf>
    <xf numFmtId="0" fontId="1" fillId="0" borderId="18" xfId="0" applyFont="1" applyBorder="1" applyAlignment="1" applyProtection="1">
      <alignment horizontal="center" vertical="top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top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1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Protection="1">
      <protection hidden="1"/>
    </xf>
    <xf numFmtId="0" fontId="11" fillId="3" borderId="23" xfId="0" applyFont="1" applyFill="1" applyBorder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6" fillId="0" borderId="0" xfId="0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Protection="1"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6" xfId="0" applyBorder="1" applyProtection="1"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66" fontId="0" fillId="2" borderId="7" xfId="0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wrapText="1"/>
      <protection hidden="1"/>
    </xf>
    <xf numFmtId="166" fontId="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/>
      <protection hidden="1"/>
    </xf>
    <xf numFmtId="165" fontId="0" fillId="0" borderId="19" xfId="1" applyNumberFormat="1" applyFont="1" applyBorder="1" applyAlignment="1" applyProtection="1">
      <alignment horizontal="center" vertical="center" wrapText="1"/>
      <protection hidden="1"/>
    </xf>
    <xf numFmtId="165" fontId="0" fillId="0" borderId="28" xfId="1" applyNumberFormat="1" applyFont="1" applyBorder="1" applyAlignment="1" applyProtection="1">
      <alignment horizontal="center" vertical="center" wrapText="1"/>
      <protection hidden="1"/>
    </xf>
    <xf numFmtId="4" fontId="1" fillId="0" borderId="28" xfId="0" applyNumberFormat="1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center" vertical="center"/>
      <protection hidden="1"/>
    </xf>
    <xf numFmtId="4" fontId="1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28" xfId="0" applyNumberFormat="1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2" xfId="0" applyNumberFormat="1" applyFont="1" applyFill="1" applyBorder="1" applyAlignment="1" applyProtection="1">
      <alignment horizontal="center" vertical="center"/>
      <protection hidden="1"/>
    </xf>
    <xf numFmtId="3" fontId="6" fillId="0" borderId="21" xfId="0" applyNumberFormat="1" applyFont="1" applyFill="1" applyBorder="1" applyAlignment="1" applyProtection="1">
      <alignment horizontal="center" vertical="center"/>
      <protection hidden="1"/>
    </xf>
    <xf numFmtId="165" fontId="0" fillId="0" borderId="2" xfId="1" applyNumberFormat="1" applyFont="1" applyBorder="1" applyAlignment="1" applyProtection="1">
      <alignment horizontal="center" vertical="center" wrapText="1"/>
      <protection hidden="1"/>
    </xf>
    <xf numFmtId="4" fontId="6" fillId="0" borderId="28" xfId="0" applyNumberFormat="1" applyFont="1" applyFill="1" applyBorder="1" applyAlignment="1" applyProtection="1">
      <alignment horizontal="center" vertical="center"/>
      <protection hidden="1"/>
    </xf>
    <xf numFmtId="4" fontId="6" fillId="0" borderId="29" xfId="0" applyNumberFormat="1" applyFont="1" applyFill="1" applyBorder="1" applyAlignment="1" applyProtection="1">
      <alignment horizontal="center" vertical="center"/>
      <protection hidden="1"/>
    </xf>
    <xf numFmtId="4" fontId="6" fillId="0" borderId="2" xfId="0" applyNumberFormat="1" applyFont="1" applyFill="1" applyBorder="1" applyAlignment="1" applyProtection="1">
      <alignment horizontal="center" vertical="center"/>
      <protection hidden="1"/>
    </xf>
    <xf numFmtId="4" fontId="6" fillId="0" borderId="3" xfId="0" applyNumberFormat="1" applyFont="1" applyFill="1" applyBorder="1" applyAlignment="1" applyProtection="1">
      <alignment horizontal="center" vertical="center"/>
      <protection hidden="1"/>
    </xf>
    <xf numFmtId="4" fontId="6" fillId="0" borderId="21" xfId="0" applyNumberFormat="1" applyFont="1" applyFill="1" applyBorder="1" applyAlignment="1" applyProtection="1">
      <alignment horizontal="center" vertical="center"/>
      <protection hidden="1"/>
    </xf>
    <xf numFmtId="4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165" fontId="0" fillId="0" borderId="21" xfId="1" applyNumberFormat="1" applyFont="1" applyBorder="1" applyAlignment="1" applyProtection="1">
      <alignment horizontal="center" vertical="center" wrapText="1"/>
      <protection hidden="1"/>
    </xf>
    <xf numFmtId="4" fontId="6" fillId="0" borderId="32" xfId="0" applyNumberFormat="1" applyFont="1" applyFill="1" applyBorder="1" applyAlignment="1" applyProtection="1">
      <alignment horizontal="center" vertical="center"/>
      <protection hidden="1"/>
    </xf>
    <xf numFmtId="4" fontId="6" fillId="0" borderId="13" xfId="0" applyNumberFormat="1" applyFont="1" applyFill="1" applyBorder="1" applyAlignment="1" applyProtection="1">
      <alignment horizontal="center" vertical="center"/>
      <protection hidden="1"/>
    </xf>
    <xf numFmtId="4" fontId="6" fillId="0" borderId="30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33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top" wrapText="1"/>
      <protection hidden="1"/>
    </xf>
    <xf numFmtId="165" fontId="0" fillId="0" borderId="9" xfId="1" applyNumberFormat="1" applyFont="1" applyBorder="1" applyAlignment="1" applyProtection="1">
      <alignment horizontal="center" vertical="center" wrapText="1"/>
      <protection hidden="1"/>
    </xf>
    <xf numFmtId="165" fontId="0" fillId="0" borderId="6" xfId="1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165" fontId="0" fillId="0" borderId="5" xfId="1" applyNumberFormat="1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165" fontId="0" fillId="0" borderId="17" xfId="1" applyNumberFormat="1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left" vertical="top" wrapText="1"/>
      <protection hidden="1"/>
    </xf>
    <xf numFmtId="0" fontId="17" fillId="0" borderId="12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right" vertical="top"/>
      <protection hidden="1"/>
    </xf>
    <xf numFmtId="0" fontId="1" fillId="0" borderId="4" xfId="0" applyFont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 applyAlignment="1" applyProtection="1">
      <alignment horizontal="center"/>
      <protection hidden="1"/>
    </xf>
    <xf numFmtId="4" fontId="1" fillId="0" borderId="19" xfId="0" applyNumberFormat="1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center" vertical="center"/>
      <protection hidden="1"/>
    </xf>
    <xf numFmtId="3" fontId="1" fillId="0" borderId="19" xfId="0" applyNumberFormat="1" applyFont="1" applyFill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18" fillId="0" borderId="0" xfId="0" applyFont="1" applyBorder="1" applyAlignment="1">
      <alignment vertical="top" wrapText="1"/>
    </xf>
    <xf numFmtId="2" fontId="0" fillId="0" borderId="0" xfId="0" applyNumberFormat="1" applyFont="1" applyProtection="1"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T$26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Radio" noThreeD="1"/>
</file>

<file path=xl/ctrlProps/ctrlProp12.xml><?xml version="1.0" encoding="utf-8"?>
<formControlPr xmlns="http://schemas.microsoft.com/office/spreadsheetml/2009/9/main" objectType="Radio" noThreeD="1"/>
</file>

<file path=xl/ctrlProps/ctrlProp13.xml><?xml version="1.0" encoding="utf-8"?>
<formControlPr xmlns="http://schemas.microsoft.com/office/spreadsheetml/2009/9/main" objectType="Radio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noThreeD="1"/>
</file>

<file path=xl/ctrlProps/ctrlProp16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Radio" noThreeD="1"/>
</file>

<file path=xl/ctrlProps/ctrlProp18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checked="Checked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0</xdr:colOff>
          <xdr:row>43</xdr:row>
          <xdr:rowOff>0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0</xdr:colOff>
          <xdr:row>44</xdr:row>
          <xdr:rowOff>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2</xdr:col>
          <xdr:colOff>0</xdr:colOff>
          <xdr:row>46</xdr:row>
          <xdr:rowOff>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2</xdr:col>
          <xdr:colOff>0</xdr:colOff>
          <xdr:row>45</xdr:row>
          <xdr:rowOff>0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46</xdr:row>
          <xdr:rowOff>9525</xdr:rowOff>
        </xdr:from>
        <xdr:to>
          <xdr:col>1</xdr:col>
          <xdr:colOff>285750</xdr:colOff>
          <xdr:row>46</xdr:row>
          <xdr:rowOff>171450</xdr:rowOff>
        </xdr:to>
        <xdr:sp macro="" textlink="">
          <xdr:nvSpPr>
            <xdr:cNvPr id="4116" name="CheckBox1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B53"/>
  <sheetViews>
    <sheetView tabSelected="1" view="pageBreakPreview" topLeftCell="A25" zoomScale="115" zoomScaleNormal="145" zoomScaleSheetLayoutView="115" workbookViewId="0">
      <selection activeCell="N28" sqref="N28:O35"/>
    </sheetView>
  </sheetViews>
  <sheetFormatPr defaultRowHeight="15" x14ac:dyDescent="0.25"/>
  <cols>
    <col min="1" max="5" width="4.7109375" style="4" customWidth="1"/>
    <col min="6" max="6" width="5.140625" style="4" customWidth="1"/>
    <col min="7" max="11" width="4.7109375" style="4" customWidth="1"/>
    <col min="12" max="12" width="5.28515625" style="4" customWidth="1"/>
    <col min="13" max="18" width="4.7109375" style="4" customWidth="1"/>
    <col min="19" max="19" width="8.140625" style="4" customWidth="1"/>
    <col min="20" max="52" width="9.140625" style="38" customWidth="1"/>
    <col min="53" max="54" width="9.140625" style="38"/>
    <col min="55" max="16384" width="9.140625" style="4"/>
  </cols>
  <sheetData>
    <row r="1" spans="1:18" ht="45.75" customHeight="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7.5" customHeight="1" x14ac:dyDescent="0.25"/>
    <row r="3" spans="1:18" x14ac:dyDescent="0.25">
      <c r="A3" s="67" t="s">
        <v>9</v>
      </c>
      <c r="B3" s="67"/>
      <c r="C3" s="67"/>
      <c r="D3" s="67"/>
      <c r="E3" s="67"/>
      <c r="F3" s="67"/>
      <c r="G3" s="67"/>
      <c r="H3" s="6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8.1" customHeight="1" x14ac:dyDescent="0.25"/>
    <row r="5" spans="1:18" x14ac:dyDescent="0.25">
      <c r="A5" s="5" t="s">
        <v>22</v>
      </c>
    </row>
    <row r="6" spans="1:18" ht="15" customHeight="1" x14ac:dyDescent="0.25">
      <c r="A6" s="56" t="s">
        <v>10</v>
      </c>
      <c r="B6" s="56"/>
      <c r="C6" s="56"/>
      <c r="D6" s="56"/>
      <c r="E6" s="56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x14ac:dyDescent="0.25">
      <c r="A7" s="56" t="s">
        <v>11</v>
      </c>
      <c r="B7" s="56"/>
      <c r="C7" s="56"/>
      <c r="D7" s="56"/>
      <c r="E7" s="56"/>
      <c r="F7" s="56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x14ac:dyDescent="0.25">
      <c r="A8" s="56" t="s">
        <v>23</v>
      </c>
      <c r="B8" s="56"/>
      <c r="C8" s="56"/>
      <c r="D8" s="56"/>
      <c r="E8" s="56"/>
      <c r="F8" s="56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8.1" customHeight="1" x14ac:dyDescent="0.25"/>
    <row r="10" spans="1:18" x14ac:dyDescent="0.25">
      <c r="A10" s="67" t="s">
        <v>12</v>
      </c>
      <c r="B10" s="67"/>
      <c r="C10" s="67"/>
      <c r="D10" s="67"/>
      <c r="E10" s="67"/>
      <c r="F10" s="67"/>
      <c r="G10" s="6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0.5" customHeight="1" x14ac:dyDescent="0.25"/>
    <row r="12" spans="1:18" x14ac:dyDescent="0.25">
      <c r="A12" s="28"/>
      <c r="B12" s="67" t="s">
        <v>13</v>
      </c>
      <c r="C12" s="67"/>
      <c r="D12" s="67"/>
      <c r="E12" s="57"/>
      <c r="F12" s="57"/>
      <c r="G12" s="57"/>
      <c r="H12" s="57"/>
      <c r="I12" s="57"/>
      <c r="J12" s="57"/>
      <c r="K12" s="57"/>
      <c r="L12" s="57"/>
      <c r="M12" s="57"/>
    </row>
    <row r="13" spans="1:18" x14ac:dyDescent="0.25">
      <c r="A13" s="28"/>
      <c r="B13" s="67" t="s">
        <v>14</v>
      </c>
      <c r="C13" s="67"/>
      <c r="D13" s="67"/>
      <c r="E13" s="57"/>
      <c r="F13" s="57"/>
      <c r="G13" s="57"/>
      <c r="H13" s="57"/>
      <c r="I13" s="57"/>
      <c r="J13" s="57"/>
      <c r="K13" s="57"/>
      <c r="L13" s="57"/>
      <c r="M13" s="57"/>
    </row>
    <row r="14" spans="1:18" x14ac:dyDescent="0.25">
      <c r="A14" s="28"/>
      <c r="B14" s="67" t="s">
        <v>15</v>
      </c>
      <c r="C14" s="67"/>
      <c r="D14" s="67"/>
      <c r="E14" s="57"/>
      <c r="F14" s="57"/>
      <c r="G14" s="57"/>
      <c r="H14" s="57"/>
      <c r="I14" s="57"/>
      <c r="J14" s="57"/>
      <c r="K14" s="57"/>
      <c r="L14" s="57"/>
      <c r="M14" s="57"/>
    </row>
    <row r="15" spans="1:18" ht="8.1" customHeight="1" x14ac:dyDescent="0.25"/>
    <row r="16" spans="1:18" x14ac:dyDescent="0.25">
      <c r="A16" s="67" t="s">
        <v>16</v>
      </c>
      <c r="B16" s="67"/>
      <c r="C16" s="67"/>
      <c r="D16" s="67"/>
      <c r="E16" s="57"/>
      <c r="F16" s="57"/>
      <c r="G16" s="57"/>
      <c r="H16" s="57"/>
      <c r="I16" s="57"/>
      <c r="J16" s="67" t="s">
        <v>17</v>
      </c>
      <c r="K16" s="67"/>
      <c r="L16" s="67"/>
      <c r="M16" s="67"/>
      <c r="N16" s="57"/>
      <c r="O16" s="57"/>
      <c r="P16" s="57"/>
      <c r="Q16" s="57"/>
      <c r="R16" s="57"/>
    </row>
    <row r="17" spans="1:54" x14ac:dyDescent="0.25">
      <c r="A17" s="67" t="s">
        <v>24</v>
      </c>
      <c r="B17" s="67"/>
      <c r="C17" s="67"/>
      <c r="D17" s="67"/>
    </row>
    <row r="18" spans="1:54" ht="15" customHeight="1" x14ac:dyDescent="0.25">
      <c r="A18" s="56" t="s">
        <v>11</v>
      </c>
      <c r="B18" s="56"/>
      <c r="C18" s="56"/>
      <c r="D18" s="56"/>
      <c r="E18" s="57"/>
      <c r="F18" s="57"/>
      <c r="G18" s="57"/>
      <c r="H18" s="57"/>
      <c r="I18" s="57"/>
      <c r="J18" s="57"/>
      <c r="K18" s="57"/>
      <c r="T18" s="38" t="b">
        <v>1</v>
      </c>
    </row>
    <row r="19" spans="1:54" x14ac:dyDescent="0.25">
      <c r="A19" s="56" t="s">
        <v>10</v>
      </c>
      <c r="B19" s="56"/>
      <c r="C19" s="56"/>
      <c r="D19" s="56"/>
      <c r="E19" s="58"/>
      <c r="F19" s="58"/>
      <c r="G19" s="58"/>
      <c r="H19" s="58"/>
      <c r="I19" s="58"/>
      <c r="J19" s="58"/>
      <c r="K19" s="58"/>
      <c r="L19" s="6" t="s">
        <v>18</v>
      </c>
      <c r="N19" s="59">
        <v>171234567</v>
      </c>
      <c r="O19" s="59"/>
      <c r="P19" s="59"/>
      <c r="Q19" s="59"/>
      <c r="R19" s="59"/>
    </row>
    <row r="20" spans="1:54" ht="9.9499999999999993" customHeight="1" x14ac:dyDescent="0.25"/>
    <row r="21" spans="1:54" ht="30" customHeight="1" x14ac:dyDescent="0.25">
      <c r="A21" s="60" t="s">
        <v>25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61"/>
      <c r="N21" s="61"/>
      <c r="O21" s="61"/>
      <c r="P21" s="61"/>
      <c r="Q21" s="61"/>
      <c r="R21" s="61"/>
    </row>
    <row r="22" spans="1:54" ht="8.1" customHeight="1" x14ac:dyDescent="0.25"/>
    <row r="23" spans="1:54" ht="29.25" customHeight="1" x14ac:dyDescent="0.25">
      <c r="A23" s="62" t="s">
        <v>41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>
        <v>291234567</v>
      </c>
      <c r="M23" s="63"/>
      <c r="N23" s="63"/>
      <c r="O23" s="63"/>
      <c r="P23" s="63"/>
      <c r="Q23" s="63"/>
      <c r="R23" s="63"/>
      <c r="T23" s="10"/>
      <c r="U23" s="10"/>
      <c r="V23" s="10"/>
    </row>
    <row r="24" spans="1:54" s="7" customFormat="1" ht="11.25" customHeight="1" x14ac:dyDescent="0.25">
      <c r="A24" s="42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2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8"/>
      <c r="BB24" s="36"/>
    </row>
    <row r="25" spans="1:54" s="7" customFormat="1" ht="13.5" customHeight="1" x14ac:dyDescent="0.25">
      <c r="A25" s="43" t="s">
        <v>19</v>
      </c>
      <c r="B25" s="45" t="s">
        <v>8</v>
      </c>
      <c r="C25" s="46"/>
      <c r="D25" s="46"/>
      <c r="E25" s="47"/>
      <c r="F25" s="45" t="s">
        <v>36</v>
      </c>
      <c r="G25" s="45" t="s">
        <v>26</v>
      </c>
      <c r="H25" s="47"/>
      <c r="I25" s="45" t="s">
        <v>30</v>
      </c>
      <c r="J25" s="64"/>
      <c r="K25" s="52" t="s">
        <v>31</v>
      </c>
      <c r="L25" s="53"/>
      <c r="M25" s="53"/>
      <c r="N25" s="53"/>
      <c r="O25" s="53"/>
      <c r="P25" s="53"/>
      <c r="Q25" s="53"/>
      <c r="R25" s="54"/>
      <c r="S25" s="33"/>
      <c r="T25" s="123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8"/>
      <c r="BB25" s="36"/>
    </row>
    <row r="26" spans="1:54" s="7" customFormat="1" ht="45.75" customHeight="1" x14ac:dyDescent="0.25">
      <c r="A26" s="44"/>
      <c r="B26" s="48"/>
      <c r="C26" s="49"/>
      <c r="D26" s="49"/>
      <c r="E26" s="50"/>
      <c r="F26" s="51"/>
      <c r="G26" s="48"/>
      <c r="H26" s="50"/>
      <c r="I26" s="65"/>
      <c r="J26" s="66"/>
      <c r="K26" s="29" t="s">
        <v>42</v>
      </c>
      <c r="L26" s="43" t="s">
        <v>38</v>
      </c>
      <c r="M26" s="55"/>
      <c r="N26" s="43" t="s">
        <v>34</v>
      </c>
      <c r="O26" s="55"/>
      <c r="P26" s="29" t="s">
        <v>37</v>
      </c>
      <c r="Q26" s="43" t="s">
        <v>33</v>
      </c>
      <c r="R26" s="55"/>
      <c r="T26" s="38">
        <v>9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8"/>
      <c r="BB26" s="36"/>
    </row>
    <row r="27" spans="1:54" s="7" customFormat="1" ht="15" customHeight="1" x14ac:dyDescent="0.25">
      <c r="A27" s="69" t="s">
        <v>20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34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8"/>
      <c r="BB27" s="36"/>
    </row>
    <row r="28" spans="1:54" s="10" customFormat="1" ht="15" customHeight="1" x14ac:dyDescent="0.35">
      <c r="A28" s="19">
        <v>1</v>
      </c>
      <c r="B28" s="22" t="b">
        <v>0</v>
      </c>
      <c r="C28" s="72" t="s">
        <v>0</v>
      </c>
      <c r="D28" s="72"/>
      <c r="E28" s="72"/>
      <c r="F28" s="20">
        <v>1</v>
      </c>
      <c r="G28" s="73">
        <v>2500</v>
      </c>
      <c r="H28" s="73"/>
      <c r="I28" s="78">
        <v>11.65</v>
      </c>
      <c r="J28" s="78"/>
      <c r="K28" s="21">
        <v>12</v>
      </c>
      <c r="L28" s="74" t="str">
        <f t="shared" ref="L28:L35" si="0">IF($T$26=A28,G28*K28,"-")</f>
        <v>-</v>
      </c>
      <c r="M28" s="74"/>
      <c r="N28" s="75" t="str">
        <f>IF(T26&lt;9,IF(T26=1,I28*K28,IF(T26=2,I29*K29,IF(T26=3,I30*K30,IF(T26=4,I31*K31,IF(T26=5,I32*K32,IF(T26=6,I33*K33,IF(T26=7,I34*K34,IF(T26=8,I35*K35,)))))))),"")</f>
        <v/>
      </c>
      <c r="O28" s="75"/>
      <c r="P28" s="79" t="str">
        <f>IF(T26&lt;9,IF(AND(INDEX(K28:K35,T26,1)&gt;=3,INDEX(K28:K35,T26,1)&lt;6),3,IF(AND(INDEX(K28:K35,T26,1)&gt;=6,INDEX(K28:K35,T26,1)&lt;9),7,IF(AND(INDEX(K28:K35,T26,1)&gt;=9,INDEX(K28:K35,T26,1)&lt;12),10,IF(INDEX(K28:K35,T26,1)&gt;=12,14,0)))),"")</f>
        <v/>
      </c>
      <c r="Q28" s="83" t="str">
        <f>IF(AND(T26&lt;9),IF(T26=A28,ROUND(ROUND(ROUND(BA28*(1-P28/100),2)*K28,2)*1.2,2),IF(T26=A29,ROUND(ROUND(ROUND(BA29*(1-P28/100),2)*K29,2)*1.2,2),IF(T26=A30,ROUND(ROUND(ROUND(BA30*(1-P28/100),2)*K30,2)*1.2,2),IF(T26=A31,ROUND(ROUND(ROUND(BA31*(1-P28/100),2)*K31,2)*1.2,2),IF(T26=A32,ROUND(ROUND(ROUND(BA32*(1-P28/100),2)*K32,2)*1.2,2),IF(T26=A33,ROUND(ROUND(ROUND(BA33*(1-P28/100),2)*K33,2)*1.2,2),IF(T26=A34,ROUND(ROUND(ROUND(BA34*(1-P28/100),2)*K34,2)*1.2,2),IF(T26=A35,ROUND(ROUND(ROUND(BA35*(1-P28/100),2)*K35,2)*1.2,2))))))))),"")</f>
        <v/>
      </c>
      <c r="R28" s="84"/>
      <c r="T28" s="124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>
        <v>9.7100000000000009</v>
      </c>
      <c r="BB28" s="38"/>
    </row>
    <row r="29" spans="1:54" s="10" customFormat="1" ht="15" customHeight="1" x14ac:dyDescent="0.35">
      <c r="A29" s="11">
        <v>2</v>
      </c>
      <c r="B29" s="23" t="b">
        <v>0</v>
      </c>
      <c r="C29" s="68" t="s">
        <v>1</v>
      </c>
      <c r="D29" s="68"/>
      <c r="E29" s="68"/>
      <c r="F29" s="12">
        <v>2</v>
      </c>
      <c r="G29" s="82">
        <v>5000</v>
      </c>
      <c r="H29" s="82"/>
      <c r="I29" s="78">
        <v>20.99</v>
      </c>
      <c r="J29" s="78"/>
      <c r="K29" s="2">
        <v>12</v>
      </c>
      <c r="L29" s="82" t="str">
        <f t="shared" si="0"/>
        <v>-</v>
      </c>
      <c r="M29" s="82"/>
      <c r="N29" s="76"/>
      <c r="O29" s="76"/>
      <c r="P29" s="80"/>
      <c r="Q29" s="85"/>
      <c r="R29" s="86"/>
      <c r="T29" s="124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>
        <v>17.489999999999998</v>
      </c>
      <c r="BB29" s="38"/>
    </row>
    <row r="30" spans="1:54" s="10" customFormat="1" ht="15" customHeight="1" x14ac:dyDescent="0.35">
      <c r="A30" s="11">
        <v>3</v>
      </c>
      <c r="B30" s="23" t="b">
        <v>0</v>
      </c>
      <c r="C30" s="68" t="s">
        <v>2</v>
      </c>
      <c r="D30" s="68"/>
      <c r="E30" s="68"/>
      <c r="F30" s="12">
        <v>3</v>
      </c>
      <c r="G30" s="82">
        <v>7500</v>
      </c>
      <c r="H30" s="82"/>
      <c r="I30" s="78">
        <v>29.38</v>
      </c>
      <c r="J30" s="78"/>
      <c r="K30" s="2">
        <v>12</v>
      </c>
      <c r="L30" s="82" t="str">
        <f t="shared" si="0"/>
        <v>-</v>
      </c>
      <c r="M30" s="82"/>
      <c r="N30" s="76"/>
      <c r="O30" s="76"/>
      <c r="P30" s="80"/>
      <c r="Q30" s="85"/>
      <c r="R30" s="86"/>
      <c r="T30" s="124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>
        <v>24.48</v>
      </c>
      <c r="BB30" s="38"/>
    </row>
    <row r="31" spans="1:54" s="10" customFormat="1" ht="15" customHeight="1" x14ac:dyDescent="0.35">
      <c r="A31" s="11">
        <v>4</v>
      </c>
      <c r="B31" s="23" t="b">
        <v>0</v>
      </c>
      <c r="C31" s="68" t="s">
        <v>3</v>
      </c>
      <c r="D31" s="68"/>
      <c r="E31" s="68"/>
      <c r="F31" s="12">
        <v>4</v>
      </c>
      <c r="G31" s="82">
        <v>10000</v>
      </c>
      <c r="H31" s="82"/>
      <c r="I31" s="78">
        <v>37.159999999999997</v>
      </c>
      <c r="J31" s="78"/>
      <c r="K31" s="2">
        <v>12</v>
      </c>
      <c r="L31" s="82" t="str">
        <f t="shared" si="0"/>
        <v>-</v>
      </c>
      <c r="M31" s="82"/>
      <c r="N31" s="76"/>
      <c r="O31" s="76"/>
      <c r="P31" s="80"/>
      <c r="Q31" s="85"/>
      <c r="R31" s="86"/>
      <c r="T31" s="124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>
        <v>30.97</v>
      </c>
      <c r="BB31" s="38"/>
    </row>
    <row r="32" spans="1:54" s="10" customFormat="1" ht="15" customHeight="1" x14ac:dyDescent="0.35">
      <c r="A32" s="11">
        <v>5</v>
      </c>
      <c r="B32" s="23" t="b">
        <v>0</v>
      </c>
      <c r="C32" s="68" t="s">
        <v>4</v>
      </c>
      <c r="D32" s="68"/>
      <c r="E32" s="68"/>
      <c r="F32" s="12">
        <v>5</v>
      </c>
      <c r="G32" s="82">
        <v>12500</v>
      </c>
      <c r="H32" s="82"/>
      <c r="I32" s="78">
        <v>44.64</v>
      </c>
      <c r="J32" s="78"/>
      <c r="K32" s="2">
        <v>12</v>
      </c>
      <c r="L32" s="82" t="str">
        <f t="shared" si="0"/>
        <v>-</v>
      </c>
      <c r="M32" s="82"/>
      <c r="N32" s="76"/>
      <c r="O32" s="76"/>
      <c r="P32" s="80"/>
      <c r="Q32" s="85"/>
      <c r="R32" s="86"/>
      <c r="T32" s="124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>
        <v>37.200000000000003</v>
      </c>
      <c r="BB32" s="38"/>
    </row>
    <row r="33" spans="1:54" s="10" customFormat="1" ht="15" customHeight="1" x14ac:dyDescent="0.35">
      <c r="A33" s="11">
        <v>6</v>
      </c>
      <c r="B33" s="23" t="b">
        <v>0</v>
      </c>
      <c r="C33" s="68" t="s">
        <v>5</v>
      </c>
      <c r="D33" s="68"/>
      <c r="E33" s="68"/>
      <c r="F33" s="12">
        <v>8</v>
      </c>
      <c r="G33" s="82">
        <v>20000</v>
      </c>
      <c r="H33" s="82"/>
      <c r="I33" s="78">
        <v>51.74</v>
      </c>
      <c r="J33" s="78"/>
      <c r="K33" s="2">
        <v>12</v>
      </c>
      <c r="L33" s="82" t="str">
        <f t="shared" si="0"/>
        <v>-</v>
      </c>
      <c r="M33" s="82"/>
      <c r="N33" s="76"/>
      <c r="O33" s="76"/>
      <c r="P33" s="80"/>
      <c r="Q33" s="85"/>
      <c r="R33" s="86"/>
      <c r="T33" s="39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>
        <v>43.12</v>
      </c>
      <c r="BB33" s="38"/>
    </row>
    <row r="34" spans="1:54" s="10" customFormat="1" ht="15" customHeight="1" x14ac:dyDescent="0.35">
      <c r="A34" s="11">
        <v>7</v>
      </c>
      <c r="B34" s="23" t="b">
        <v>0</v>
      </c>
      <c r="C34" s="68" t="s">
        <v>6</v>
      </c>
      <c r="D34" s="68"/>
      <c r="E34" s="68"/>
      <c r="F34" s="12">
        <v>10</v>
      </c>
      <c r="G34" s="82">
        <v>25000</v>
      </c>
      <c r="H34" s="82"/>
      <c r="I34" s="78">
        <v>57.7</v>
      </c>
      <c r="J34" s="78"/>
      <c r="K34" s="2">
        <v>12</v>
      </c>
      <c r="L34" s="82" t="str">
        <f t="shared" si="0"/>
        <v>-</v>
      </c>
      <c r="M34" s="82"/>
      <c r="N34" s="76"/>
      <c r="O34" s="76"/>
      <c r="P34" s="80"/>
      <c r="Q34" s="85"/>
      <c r="R34" s="86"/>
      <c r="T34" s="39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>
        <v>48.08</v>
      </c>
      <c r="BB34" s="38"/>
    </row>
    <row r="35" spans="1:54" s="10" customFormat="1" ht="15" customHeight="1" x14ac:dyDescent="0.35">
      <c r="A35" s="13">
        <v>8</v>
      </c>
      <c r="B35" s="24" t="b">
        <v>0</v>
      </c>
      <c r="C35" s="89" t="s">
        <v>7</v>
      </c>
      <c r="D35" s="89"/>
      <c r="E35" s="89"/>
      <c r="F35" s="14">
        <v>15</v>
      </c>
      <c r="G35" s="90">
        <v>37500</v>
      </c>
      <c r="H35" s="90"/>
      <c r="I35" s="78">
        <v>62.58</v>
      </c>
      <c r="J35" s="78"/>
      <c r="K35" s="3">
        <v>12</v>
      </c>
      <c r="L35" s="90" t="str">
        <f t="shared" si="0"/>
        <v>-</v>
      </c>
      <c r="M35" s="90"/>
      <c r="N35" s="77"/>
      <c r="O35" s="77"/>
      <c r="P35" s="81"/>
      <c r="Q35" s="87"/>
      <c r="R35" s="88"/>
      <c r="T35" s="39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>
        <v>52.15</v>
      </c>
      <c r="BB35" s="38"/>
    </row>
    <row r="36" spans="1:54" s="10" customFormat="1" x14ac:dyDescent="0.25">
      <c r="A36" s="114" t="s">
        <v>21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7"/>
      <c r="T36" s="36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54" s="10" customFormat="1" ht="15" customHeight="1" x14ac:dyDescent="0.35">
      <c r="A37" s="8">
        <v>9</v>
      </c>
      <c r="B37" s="25" t="b">
        <v>0</v>
      </c>
      <c r="C37" s="117" t="s">
        <v>0</v>
      </c>
      <c r="D37" s="117"/>
      <c r="E37" s="117"/>
      <c r="F37" s="9">
        <v>1</v>
      </c>
      <c r="G37" s="73">
        <v>2500</v>
      </c>
      <c r="H37" s="73"/>
      <c r="I37" s="78">
        <v>58.27</v>
      </c>
      <c r="J37" s="78"/>
      <c r="K37" s="1">
        <v>12</v>
      </c>
      <c r="L37" s="73">
        <f>IF($T$26=A37,G37*K37,"-")</f>
        <v>30000</v>
      </c>
      <c r="M37" s="73"/>
      <c r="N37" s="118">
        <f>IF(AND(T26&gt;8,T26&lt;17),IF(T26=9,ROUND(I37*K37,2),IF(T26=10,I38*K38,IF(T26=11,I39*K39,IF(T26=12,I40*K40,IF(T26=13,I41*K41,IF(T26=14,I42*K42,IF(T26=15,I43*K43,IF(T26=16,I44*K44,IF(T26=17,""))))))))),"")</f>
        <v>699.24</v>
      </c>
      <c r="O37" s="118"/>
      <c r="P37" s="120">
        <f>IF(AND(T26&gt;8,T26&lt;17),IF(AND(INDEX(K37:K44,T26-8,1)&gt;=3,INDEX(K37:K44,T26-8,1)&lt;6),3,IF(AND(INDEX(K37:K44,T26-8,1)&gt;=6,INDEX(K37:K44,T26-8,1)&lt;9),7,IF(AND(INDEX(K37:K44,T26-8,1)&gt;=9,INDEX(K37:K44,T26-8,1)&lt;12),10,IF(INDEX(K37:K44,T26-8,1)&gt;=12,14,0)))),"")</f>
        <v>14</v>
      </c>
      <c r="Q37" s="91">
        <f>IF(AND(T26&gt;8,T26&lt;17),IF(T26=9,ROUND(ROUND(ROUND(BA37*(1-P37/100),2)*K37,2)*1.2,2),IF(T26=10,ROUND(ROUND(ROUND(BA38*(1-P37/100),2)*K38,2)*1.2,2),IF(T26=11,ROUND(ROUND(ROUND(BA39*(1-P37/100),2)*K39,2)*1.2,2),IF(T26=12,ROUND(ROUND(ROUND(BA40*(1-P37/100),2)*K40,2)*1.2,2),IF(T26=13,ROUND(ROUND(ROUND(BA41*(1-P37/100),2)*K41,2)*1.2,2),IF(T26=14,ROUND(ROUND(ROUND(BA42*(1-P37/100),2)*K42,2)*1.2,2),IF(T26=15,ROUND(ROUND(ROUND(BA43*(1-P37/100),2)*K43,2)*1.2,2),IF(T26=16,ROUND(ROUND(ROUND(BA44*(1-P37/100),2)*K44,2)*1.2,2),IF(T26=17,""))))))))),"")</f>
        <v>601.34</v>
      </c>
      <c r="R37" s="92"/>
      <c r="T37" s="40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>
        <v>48.56</v>
      </c>
      <c r="BB37" s="38"/>
    </row>
    <row r="38" spans="1:54" s="10" customFormat="1" ht="15" customHeight="1" x14ac:dyDescent="0.35">
      <c r="A38" s="11">
        <v>10</v>
      </c>
      <c r="B38" s="23" t="b">
        <v>0</v>
      </c>
      <c r="C38" s="68" t="s">
        <v>1</v>
      </c>
      <c r="D38" s="68"/>
      <c r="E38" s="68"/>
      <c r="F38" s="12">
        <v>2</v>
      </c>
      <c r="G38" s="82">
        <v>5000</v>
      </c>
      <c r="H38" s="82"/>
      <c r="I38" s="78">
        <v>104.89</v>
      </c>
      <c r="J38" s="78"/>
      <c r="K38" s="2">
        <v>12</v>
      </c>
      <c r="L38" s="82" t="str">
        <f t="shared" ref="L37:L44" si="1">IF($T$26=A38,G38*K38,"-")</f>
        <v>-</v>
      </c>
      <c r="M38" s="82"/>
      <c r="N38" s="76"/>
      <c r="O38" s="76"/>
      <c r="P38" s="121"/>
      <c r="Q38" s="93"/>
      <c r="R38" s="94"/>
      <c r="T38" s="40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>
        <v>87.41</v>
      </c>
      <c r="BB38" s="38"/>
    </row>
    <row r="39" spans="1:54" s="10" customFormat="1" ht="15" customHeight="1" x14ac:dyDescent="0.35">
      <c r="A39" s="11">
        <v>11</v>
      </c>
      <c r="B39" s="23" t="b">
        <v>0</v>
      </c>
      <c r="C39" s="68" t="s">
        <v>2</v>
      </c>
      <c r="D39" s="68"/>
      <c r="E39" s="68"/>
      <c r="F39" s="12">
        <v>3</v>
      </c>
      <c r="G39" s="82">
        <v>7500</v>
      </c>
      <c r="H39" s="82"/>
      <c r="I39" s="78">
        <v>146.84</v>
      </c>
      <c r="J39" s="78"/>
      <c r="K39" s="2">
        <v>12</v>
      </c>
      <c r="L39" s="82" t="str">
        <f t="shared" si="1"/>
        <v>-</v>
      </c>
      <c r="M39" s="82"/>
      <c r="N39" s="76"/>
      <c r="O39" s="76"/>
      <c r="P39" s="121"/>
      <c r="Q39" s="93"/>
      <c r="R39" s="94"/>
      <c r="T39" s="4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>
        <v>122.37</v>
      </c>
      <c r="BB39" s="38"/>
    </row>
    <row r="40" spans="1:54" s="10" customFormat="1" ht="15" customHeight="1" x14ac:dyDescent="0.35">
      <c r="A40" s="11">
        <v>12</v>
      </c>
      <c r="B40" s="23" t="b">
        <v>0</v>
      </c>
      <c r="C40" s="68" t="s">
        <v>3</v>
      </c>
      <c r="D40" s="68"/>
      <c r="E40" s="68"/>
      <c r="F40" s="12">
        <v>4</v>
      </c>
      <c r="G40" s="82">
        <v>10000</v>
      </c>
      <c r="H40" s="82"/>
      <c r="I40" s="78">
        <v>185.88</v>
      </c>
      <c r="J40" s="78"/>
      <c r="K40" s="2">
        <v>12</v>
      </c>
      <c r="L40" s="82" t="str">
        <f t="shared" si="1"/>
        <v>-</v>
      </c>
      <c r="M40" s="82"/>
      <c r="N40" s="76"/>
      <c r="O40" s="76"/>
      <c r="P40" s="121"/>
      <c r="Q40" s="93"/>
      <c r="R40" s="94"/>
      <c r="S40" s="125"/>
      <c r="T40" s="40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>
        <v>154.9</v>
      </c>
      <c r="BB40" s="38"/>
    </row>
    <row r="41" spans="1:54" s="10" customFormat="1" ht="15" customHeight="1" x14ac:dyDescent="0.35">
      <c r="A41" s="11">
        <v>13</v>
      </c>
      <c r="B41" s="23" t="b">
        <v>0</v>
      </c>
      <c r="C41" s="68" t="s">
        <v>4</v>
      </c>
      <c r="D41" s="68"/>
      <c r="E41" s="68"/>
      <c r="F41" s="12">
        <v>5</v>
      </c>
      <c r="G41" s="82">
        <v>12500</v>
      </c>
      <c r="H41" s="82"/>
      <c r="I41" s="78">
        <v>223.18</v>
      </c>
      <c r="J41" s="78"/>
      <c r="K41" s="2">
        <v>12</v>
      </c>
      <c r="L41" s="82" t="str">
        <f t="shared" si="1"/>
        <v>-</v>
      </c>
      <c r="M41" s="82"/>
      <c r="N41" s="76"/>
      <c r="O41" s="76"/>
      <c r="P41" s="121"/>
      <c r="Q41" s="93"/>
      <c r="R41" s="94"/>
      <c r="T41" s="40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>
        <v>185.98</v>
      </c>
      <c r="BB41" s="38"/>
    </row>
    <row r="42" spans="1:54" s="10" customFormat="1" ht="15" customHeight="1" x14ac:dyDescent="0.35">
      <c r="A42" s="11">
        <v>14</v>
      </c>
      <c r="B42" s="23" t="b">
        <v>0</v>
      </c>
      <c r="C42" s="68" t="s">
        <v>5</v>
      </c>
      <c r="D42" s="68"/>
      <c r="E42" s="68"/>
      <c r="F42" s="12">
        <v>8</v>
      </c>
      <c r="G42" s="82">
        <v>20000</v>
      </c>
      <c r="H42" s="82"/>
      <c r="I42" s="78">
        <v>258.72000000000003</v>
      </c>
      <c r="J42" s="78"/>
      <c r="K42" s="2">
        <v>12</v>
      </c>
      <c r="L42" s="82" t="str">
        <f t="shared" si="1"/>
        <v>-</v>
      </c>
      <c r="M42" s="82"/>
      <c r="N42" s="76"/>
      <c r="O42" s="76"/>
      <c r="P42" s="121"/>
      <c r="Q42" s="93"/>
      <c r="R42" s="94"/>
      <c r="T42" s="40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>
        <v>215.6</v>
      </c>
      <c r="BB42" s="38"/>
    </row>
    <row r="43" spans="1:54" s="10" customFormat="1" ht="15" customHeight="1" x14ac:dyDescent="0.35">
      <c r="A43" s="11">
        <v>15</v>
      </c>
      <c r="B43" s="23" t="b">
        <v>0</v>
      </c>
      <c r="C43" s="68" t="s">
        <v>6</v>
      </c>
      <c r="D43" s="68"/>
      <c r="E43" s="68"/>
      <c r="F43" s="12">
        <v>10</v>
      </c>
      <c r="G43" s="82">
        <v>25000</v>
      </c>
      <c r="H43" s="82"/>
      <c r="I43" s="78">
        <v>288.44</v>
      </c>
      <c r="J43" s="78"/>
      <c r="K43" s="2">
        <v>12</v>
      </c>
      <c r="L43" s="82" t="str">
        <f t="shared" si="1"/>
        <v>-</v>
      </c>
      <c r="M43" s="82"/>
      <c r="N43" s="76"/>
      <c r="O43" s="76"/>
      <c r="P43" s="121"/>
      <c r="Q43" s="93"/>
      <c r="R43" s="94"/>
      <c r="T43" s="40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>
        <v>240.37</v>
      </c>
      <c r="BB43" s="38"/>
    </row>
    <row r="44" spans="1:54" s="10" customFormat="1" ht="15" customHeight="1" x14ac:dyDescent="0.35">
      <c r="A44" s="15">
        <v>16</v>
      </c>
      <c r="B44" s="26" t="b">
        <v>0</v>
      </c>
      <c r="C44" s="106" t="s">
        <v>7</v>
      </c>
      <c r="D44" s="106"/>
      <c r="E44" s="106"/>
      <c r="F44" s="16">
        <v>15</v>
      </c>
      <c r="G44" s="107">
        <v>37500</v>
      </c>
      <c r="H44" s="107"/>
      <c r="I44" s="78">
        <v>312.89999999999998</v>
      </c>
      <c r="J44" s="78"/>
      <c r="K44" s="35">
        <v>12</v>
      </c>
      <c r="L44" s="90" t="str">
        <f t="shared" si="1"/>
        <v>-</v>
      </c>
      <c r="M44" s="90"/>
      <c r="N44" s="119"/>
      <c r="O44" s="119"/>
      <c r="P44" s="122"/>
      <c r="Q44" s="95"/>
      <c r="R44" s="96"/>
      <c r="T44" s="40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>
        <v>260.75</v>
      </c>
      <c r="BB44" s="38"/>
    </row>
    <row r="45" spans="1:54" s="10" customFormat="1" ht="15" customHeight="1" x14ac:dyDescent="0.35">
      <c r="A45" s="17">
        <v>17</v>
      </c>
      <c r="B45" s="27" t="b">
        <v>0</v>
      </c>
      <c r="C45" s="97" t="s">
        <v>40</v>
      </c>
      <c r="D45" s="97"/>
      <c r="E45" s="97"/>
      <c r="F45" s="18">
        <v>1</v>
      </c>
      <c r="G45" s="102">
        <v>3000</v>
      </c>
      <c r="H45" s="102"/>
      <c r="I45" s="100">
        <v>183.72</v>
      </c>
      <c r="J45" s="100"/>
      <c r="K45" s="30">
        <v>12</v>
      </c>
      <c r="L45" s="98">
        <v>3000</v>
      </c>
      <c r="M45" s="99"/>
      <c r="N45" s="103" t="str">
        <f>IF(T26 = 18, I45, "")</f>
        <v/>
      </c>
      <c r="O45" s="97"/>
      <c r="P45" s="31" t="s">
        <v>39</v>
      </c>
      <c r="Q45" s="104" t="s">
        <v>39</v>
      </c>
      <c r="R45" s="105"/>
      <c r="S45" s="7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>
        <v>153.1</v>
      </c>
      <c r="BB45" s="38"/>
    </row>
    <row r="46" spans="1:54" s="10" customFormat="1" ht="15" customHeight="1" x14ac:dyDescent="0.35">
      <c r="A46" s="17">
        <v>18</v>
      </c>
      <c r="B46" s="27" t="b">
        <v>0</v>
      </c>
      <c r="C46" s="97" t="s">
        <v>32</v>
      </c>
      <c r="D46" s="97"/>
      <c r="E46" s="97"/>
      <c r="F46" s="18">
        <v>1</v>
      </c>
      <c r="G46" s="98">
        <v>1000</v>
      </c>
      <c r="H46" s="99"/>
      <c r="I46" s="100" t="s">
        <v>39</v>
      </c>
      <c r="J46" s="100"/>
      <c r="K46" s="30">
        <v>0.5</v>
      </c>
      <c r="L46" s="97" t="s">
        <v>29</v>
      </c>
      <c r="M46" s="97"/>
      <c r="N46" s="97"/>
      <c r="O46" s="97"/>
      <c r="P46" s="97"/>
      <c r="Q46" s="97"/>
      <c r="R46" s="101"/>
      <c r="S46" s="7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  <row r="47" spans="1:54" s="10" customFormat="1" ht="15" customHeight="1" x14ac:dyDescent="0.35">
      <c r="A47" s="17">
        <v>19</v>
      </c>
      <c r="B47" s="27" t="b">
        <v>0</v>
      </c>
      <c r="C47" s="108" t="s">
        <v>43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3" t="str">
        <f>IF(T47,U47,"-")</f>
        <v>-</v>
      </c>
      <c r="O47" s="97"/>
      <c r="P47" s="41" t="s">
        <v>39</v>
      </c>
      <c r="Q47" s="110" t="str">
        <f>IF(N47="-", "-",ROUND(N47*1.2,2))</f>
        <v>-</v>
      </c>
      <c r="R47" s="111"/>
      <c r="S47" s="7"/>
      <c r="T47" s="38" t="b">
        <v>0</v>
      </c>
      <c r="U47" s="38">
        <v>47.89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</row>
    <row r="48" spans="1:54" x14ac:dyDescent="0.25">
      <c r="A48" s="5" t="s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8" ht="21.75" customHeight="1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2" spans="1:18" x14ac:dyDescent="0.25">
      <c r="O52" s="37"/>
      <c r="P52" s="112"/>
      <c r="Q52" s="112"/>
    </row>
    <row r="53" spans="1:18" x14ac:dyDescent="0.25">
      <c r="O53" s="37"/>
      <c r="P53" s="112"/>
      <c r="Q53" s="112"/>
    </row>
  </sheetData>
  <mergeCells count="129">
    <mergeCell ref="C47:M47"/>
    <mergeCell ref="N47:O47"/>
    <mergeCell ref="Q47:R47"/>
    <mergeCell ref="P52:Q52"/>
    <mergeCell ref="P53:Q53"/>
    <mergeCell ref="A49:R49"/>
    <mergeCell ref="L38:M38"/>
    <mergeCell ref="C39:E39"/>
    <mergeCell ref="A36:R36"/>
    <mergeCell ref="C37:E37"/>
    <mergeCell ref="G37:H37"/>
    <mergeCell ref="L37:M37"/>
    <mergeCell ref="N37:O44"/>
    <mergeCell ref="P37:P44"/>
    <mergeCell ref="I45:J45"/>
    <mergeCell ref="L40:M40"/>
    <mergeCell ref="C38:E38"/>
    <mergeCell ref="G38:H38"/>
    <mergeCell ref="L44:M44"/>
    <mergeCell ref="C41:E41"/>
    <mergeCell ref="G41:H41"/>
    <mergeCell ref="L41:M41"/>
    <mergeCell ref="C42:E42"/>
    <mergeCell ref="G42:H42"/>
    <mergeCell ref="L30:M30"/>
    <mergeCell ref="C31:E31"/>
    <mergeCell ref="G31:H31"/>
    <mergeCell ref="L31:M31"/>
    <mergeCell ref="G30:H30"/>
    <mergeCell ref="I44:J44"/>
    <mergeCell ref="I43:J43"/>
    <mergeCell ref="I42:J42"/>
    <mergeCell ref="C45:E45"/>
    <mergeCell ref="G45:H45"/>
    <mergeCell ref="L45:M45"/>
    <mergeCell ref="C43:E43"/>
    <mergeCell ref="G43:H43"/>
    <mergeCell ref="L43:M43"/>
    <mergeCell ref="C44:E44"/>
    <mergeCell ref="G44:H44"/>
    <mergeCell ref="C34:E34"/>
    <mergeCell ref="L35:M35"/>
    <mergeCell ref="C32:E32"/>
    <mergeCell ref="G32:H32"/>
    <mergeCell ref="L32:M32"/>
    <mergeCell ref="C33:E33"/>
    <mergeCell ref="G33:H33"/>
    <mergeCell ref="L33:M33"/>
    <mergeCell ref="Q37:R44"/>
    <mergeCell ref="C46:E46"/>
    <mergeCell ref="G46:H46"/>
    <mergeCell ref="I46:J46"/>
    <mergeCell ref="L46:R46"/>
    <mergeCell ref="N45:O45"/>
    <mergeCell ref="Q45:R45"/>
    <mergeCell ref="I41:J41"/>
    <mergeCell ref="I40:J40"/>
    <mergeCell ref="I39:J39"/>
    <mergeCell ref="I38:J38"/>
    <mergeCell ref="I37:J37"/>
    <mergeCell ref="G40:H40"/>
    <mergeCell ref="G39:H39"/>
    <mergeCell ref="L42:M42"/>
    <mergeCell ref="L39:M39"/>
    <mergeCell ref="C40:E40"/>
    <mergeCell ref="A27:R27"/>
    <mergeCell ref="C28:E28"/>
    <mergeCell ref="G28:H28"/>
    <mergeCell ref="L28:M28"/>
    <mergeCell ref="N28:O35"/>
    <mergeCell ref="I35:J35"/>
    <mergeCell ref="I34:J34"/>
    <mergeCell ref="I33:J33"/>
    <mergeCell ref="I32:J32"/>
    <mergeCell ref="I31:J31"/>
    <mergeCell ref="I30:J30"/>
    <mergeCell ref="I29:J29"/>
    <mergeCell ref="I28:J28"/>
    <mergeCell ref="P28:P35"/>
    <mergeCell ref="C29:E29"/>
    <mergeCell ref="G29:H29"/>
    <mergeCell ref="L29:M29"/>
    <mergeCell ref="C30:E30"/>
    <mergeCell ref="Q28:R35"/>
    <mergeCell ref="G34:H34"/>
    <mergeCell ref="L34:M34"/>
    <mergeCell ref="C35:E35"/>
    <mergeCell ref="G35:H35"/>
    <mergeCell ref="A1:R1"/>
    <mergeCell ref="A3:H3"/>
    <mergeCell ref="I3:R3"/>
    <mergeCell ref="A6:G6"/>
    <mergeCell ref="H6:R6"/>
    <mergeCell ref="A7:G7"/>
    <mergeCell ref="H7:R7"/>
    <mergeCell ref="N16:R16"/>
    <mergeCell ref="A17:D17"/>
    <mergeCell ref="B13:D13"/>
    <mergeCell ref="E13:M13"/>
    <mergeCell ref="B14:D14"/>
    <mergeCell ref="E14:M14"/>
    <mergeCell ref="A16:D16"/>
    <mergeCell ref="E16:I16"/>
    <mergeCell ref="J16:M16"/>
    <mergeCell ref="A8:G8"/>
    <mergeCell ref="H8:R8"/>
    <mergeCell ref="A10:G10"/>
    <mergeCell ref="H10:R10"/>
    <mergeCell ref="B12:D12"/>
    <mergeCell ref="E12:M12"/>
    <mergeCell ref="A24:R24"/>
    <mergeCell ref="A25:A26"/>
    <mergeCell ref="B25:E26"/>
    <mergeCell ref="F25:F26"/>
    <mergeCell ref="G25:H26"/>
    <mergeCell ref="K25:R25"/>
    <mergeCell ref="L26:M26"/>
    <mergeCell ref="N26:O26"/>
    <mergeCell ref="A18:D18"/>
    <mergeCell ref="E18:K18"/>
    <mergeCell ref="A19:D19"/>
    <mergeCell ref="E19:K19"/>
    <mergeCell ref="N19:R19"/>
    <mergeCell ref="A21:K21"/>
    <mergeCell ref="L21:R21"/>
    <mergeCell ref="A23:K23"/>
    <mergeCell ref="L23:R23"/>
    <mergeCell ref="Q26:R26"/>
    <mergeCell ref="I25:J26"/>
  </mergeCells>
  <pageMargins left="0.70866141732283472" right="0.70866141732283472" top="0.55118110236220474" bottom="0.43307086614173229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16" r:id="rId4" name="CheckBox1">
          <controlPr defaultSize="0" autoLine="0" autoPict="0" linkedCell="T47" r:id="rId5">
            <anchor moveWithCells="1">
              <from>
                <xdr:col>1</xdr:col>
                <xdr:colOff>47625</xdr:colOff>
                <xdr:row>46</xdr:row>
                <xdr:rowOff>9525</xdr:rowOff>
              </from>
              <to>
                <xdr:col>1</xdr:col>
                <xdr:colOff>285750</xdr:colOff>
                <xdr:row>46</xdr:row>
                <xdr:rowOff>171450</xdr:rowOff>
              </to>
            </anchor>
          </controlPr>
        </control>
      </mc:Choice>
      <mc:Fallback>
        <control shapeId="4116" r:id="rId4" name="CheckBox1"/>
      </mc:Fallback>
    </mc:AlternateContent>
    <mc:AlternateContent xmlns:mc="http://schemas.openxmlformats.org/markup-compatibility/2006">
      <mc:Choice Requires="x14">
        <control shapeId="4097" r:id="rId6" name="Option Button 1">
          <controlPr locked="0" defaultSize="0" autoFill="0" autoLine="0" autoPict="0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2</xdr:col>
                <xdr:colOff>0</xdr:colOff>
                <xdr:row>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8" r:id="rId7" name="Option Button 2">
          <controlPr locked="0" defaultSize="0" autoFill="0" autoLine="0" autoPict="0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8" name="Option Button 3">
          <controlPr locked="0" defaultSize="0" autoFill="0" autoLine="0" autoPict="0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2</xdr:col>
                <xdr:colOff>0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9" name="Option Button 4">
          <controlPr locked="0" defaultSize="0" autoFill="0" autoLine="0" autoPict="0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2</xdr:col>
                <xdr:colOff>0</xdr:colOff>
                <xdr:row>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0" name="Option Button 5">
          <controlPr locked="0" defaultSize="0" autoFill="0" autoLine="0" autoPict="0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2</xdr:col>
                <xdr:colOff>0</xdr:colOff>
                <xdr:row>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1" name="Option Button 6">
          <controlPr locked="0" defaultSize="0" autoFill="0" autoLine="0" autoPict="0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2</xdr:col>
                <xdr:colOff>0</xdr:colOff>
                <xdr:row>33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2" name="Option Button 7">
          <controlPr locked="0" defaultSize="0" autoFill="0" autoLine="0" autoPict="0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2</xdr:col>
                <xdr:colOff>0</xdr:colOff>
                <xdr:row>34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3" name="Option Button 8">
          <controlPr locked="0" defaultSize="0" autoFill="0" autoLine="0" autoPict="0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2</xdr:col>
                <xdr:colOff>0</xdr:colOff>
                <xdr:row>35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4" name="Option Button 9">
          <controlPr locked="0" defaultSize="0" autoFill="0" autoLine="0" autoPict="0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2</xdr:col>
                <xdr:colOff>0</xdr:colOff>
                <xdr:row>37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15" name="Option Button 10">
          <controlPr locked="0" defaultSize="0" autoFill="0" autoLine="0" autoPict="0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2</xdr:col>
                <xdr:colOff>0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16" name="Option Button 11">
          <controlPr locked="0" defaultSize="0" autoFill="0" autoLine="0" autoPict="0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2</xdr:col>
                <xdr:colOff>0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17" name="Option Button 12">
          <controlPr locked="0" defaultSize="0" autoFill="0" autoLine="0" autoPict="0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2</xdr:col>
                <xdr:colOff>0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18" name="Option Button 13">
          <controlPr locked="0" defaultSize="0" autoFill="0" autoLine="0" autoPict="0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2</xdr:col>
                <xdr:colOff>0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19" name="Option Button 14">
          <controlPr locked="0" defaultSize="0" autoFill="0" autoLine="0" autoPict="0">
            <anchor moveWithCells="1">
              <from>
                <xdr:col>1</xdr:col>
                <xdr:colOff>0</xdr:colOff>
                <xdr:row>41</xdr:row>
                <xdr:rowOff>0</xdr:rowOff>
              </from>
              <to>
                <xdr:col>2</xdr:col>
                <xdr:colOff>0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0" name="Option Button 15">
          <controlPr locked="0" defaultSize="0" autoFill="0" autoLine="0" autoPict="0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2</xdr:col>
                <xdr:colOff>0</xdr:colOff>
                <xdr:row>43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1" name="Option Button 16">
          <controlPr locked="0" defaultSize="0" autoFill="0" autoLine="0" autoPict="0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2</xdr:col>
                <xdr:colOff>0</xdr:colOff>
                <xdr:row>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2" name="Option Button 17">
          <controlPr locked="0" defaultSize="0" autoFill="0" autoLine="0" autoPict="0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2</xdr:col>
                <xdr:colOff>0</xdr:colOff>
                <xdr:row>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3" name="Option Button 18">
          <controlPr locked="0" defaultSize="0" autoFill="0" autoLine="0" autoPict="0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2</xdr:col>
                <xdr:colOff>0</xdr:colOff>
                <xdr:row>45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АИС СМЕТА.ПИР(основные тарифы)</vt:lpstr>
      <vt:lpstr>'АИС СМЕТА.ПИР(основные тарифы)'!Область_печати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Shelest_S</cp:lastModifiedBy>
  <cp:lastPrinted>2021-01-22T06:50:56Z</cp:lastPrinted>
  <dcterms:created xsi:type="dcterms:W3CDTF">2020-12-03T10:02:17Z</dcterms:created>
  <dcterms:modified xsi:type="dcterms:W3CDTF">2023-04-04T07:14:01Z</dcterms:modified>
</cp:coreProperties>
</file>